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1340" windowHeight="97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V2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feb 05 1999-2000 Cost of service refund
</t>
        </r>
      </text>
    </comment>
    <comment ref="A4" authorId="0">
      <text>
        <r>
          <rPr>
            <b/>
            <sz val="8"/>
            <rFont val="Tahoma"/>
            <family val="0"/>
          </rPr>
          <t xml:space="preserve"> Canada's Greenhouse Gas Inventory 1990-2001
Greenhouse Gas Division Environment Canada
August 2003
ANNEX 7 : EMISSION FACTORS
FUEL COMBUSTION 
TABLE A7-1: Natural Gas and Natural Gas
Liquids (Energy Stationary
Combustion Sources), Residential, pp. 141
http://www.ec.gc.ca/pdb/ghg/1990_01_report/1990_01_report_e.pdf per July 22, 2004  </t>
        </r>
      </text>
    </comment>
  </commentList>
</comments>
</file>

<file path=xl/sharedStrings.xml><?xml version="1.0" encoding="utf-8"?>
<sst xmlns="http://schemas.openxmlformats.org/spreadsheetml/2006/main" count="163" uniqueCount="46">
  <si>
    <t>Year</t>
  </si>
  <si>
    <t>Month</t>
  </si>
  <si>
    <t>Days</t>
  </si>
  <si>
    <t>Rebate</t>
  </si>
  <si>
    <t>Total</t>
  </si>
  <si>
    <t>w/ GST</t>
  </si>
  <si>
    <t xml:space="preserve">Remarks </t>
  </si>
  <si>
    <t>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</si>
  <si>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</si>
  <si>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</si>
  <si>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</si>
  <si>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</si>
  <si>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</si>
  <si>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</si>
  <si>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</si>
  <si>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</si>
  <si>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</si>
  <si>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</si>
  <si>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</si>
  <si>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</si>
  <si>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00/09/01</t>
  </si>
  <si>
    <t>00/09/27</t>
  </si>
  <si>
    <t>Period To</t>
  </si>
  <si>
    <t>Period From</t>
  </si>
  <si>
    <t>Meter Previous</t>
  </si>
  <si>
    <t>Meter Present</t>
  </si>
  <si>
    <t>Mcf(Thousands of cubic feet)</t>
  </si>
  <si>
    <t>Conversion Factor (GJ/Thousand cubic feet)</t>
  </si>
  <si>
    <t>Energy(GJ)</t>
  </si>
  <si>
    <t>Delivery</t>
  </si>
  <si>
    <t>Fixed</t>
  </si>
  <si>
    <t>Variable</t>
  </si>
  <si>
    <t>Energy(Gas) Coist</t>
  </si>
  <si>
    <t>Municipal Franchise</t>
  </si>
  <si>
    <t>GST</t>
  </si>
  <si>
    <t>Paid</t>
  </si>
  <si>
    <t>Refund</t>
  </si>
  <si>
    <t>credit</t>
  </si>
  <si>
    <t>91.76 w/credits</t>
  </si>
  <si>
    <t>Rider-Production</t>
  </si>
  <si>
    <t>Rider-Storage</t>
  </si>
  <si>
    <t>Rider - Revenue</t>
  </si>
  <si>
    <t>Emissions of CO2  = 1.891 kgm/cubic meter</t>
  </si>
  <si>
    <t>CO2 - kgm</t>
  </si>
  <si>
    <t>1 Cubic Meter = 35.29 cubic feet</t>
  </si>
  <si>
    <t>Duane and Roberta Pendergast Natural Gas Consumption and Greenhouse Gas Emission Records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</si>
</sst>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/mm/dd"/>
    <numFmt numFmtId="165" formatCode="&quot;$&quot;#,##0.00"/>
    <numFmt numFmtId="166" formatCode="#,##0.0"/>
    <numFmt numFmtId="167" formatCode="[$-1009]mmmm\ d\,\ yyyy"/>
    <numFmt numFmtId="168" formatCode="yy\-mm\-dd;@"/>
    <numFmt numFmtId="169" formatCode="yyyy/mm/dd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76"/>
  <sheetViews>
    <sheetView tabSelected="1" workbookViewId="0" topLeftCell="A71">
      <selection activeCell="H17" sqref="H17"/>
    </sheetView>
  </sheetViews>
  <sheetFormatPr defaultColWidth="9.140625" defaultRowHeight="12.75"/>
  <cols>
    <col min="2" max="2" width="12.140625" style="0" customWidth="1"/>
    <col min="3" max="3" width="8.8515625" style="5" customWidth="1"/>
    <col min="4" max="4" width="10.00390625" style="10" customWidth="1"/>
    <col min="5" max="5" width="12.421875" style="8" customWidth="1"/>
    <col min="6" max="6" width="10.7109375" style="0" customWidth="1"/>
    <col min="7" max="9" width="10.28125" style="0" customWidth="1"/>
    <col min="10" max="10" width="8.8515625" style="11" customWidth="1"/>
    <col min="11" max="12" width="8.8515625" style="13" customWidth="1"/>
    <col min="13" max="13" width="10.00390625" style="13" customWidth="1"/>
    <col min="14" max="19" width="8.8515625" style="13" customWidth="1"/>
    <col min="21" max="22" width="8.8515625" style="13" customWidth="1"/>
    <col min="23" max="23" width="9.140625" style="13" bestFit="1" customWidth="1"/>
    <col min="25" max="25" width="8.8515625" style="8" customWidth="1"/>
  </cols>
  <sheetData>
    <row r="1" ht="12.75"/>
    <row r="2" ht="12.75">
      <c r="A2" s="4" t="s">
        <v>45</v>
      </c>
    </row>
    <row r="3" ht="12.75"/>
    <row r="4" spans="1:5" ht="12.75">
      <c r="A4" t="s">
        <v>42</v>
      </c>
      <c r="E4" s="8" t="s">
        <v>44</v>
      </c>
    </row>
    <row r="5" ht="12.75"/>
    <row r="6" ht="12.75"/>
    <row r="7" spans="1:12" ht="12.75">
      <c r="A7" s="1"/>
      <c r="K7" s="18" t="s">
        <v>29</v>
      </c>
      <c r="L7" s="19"/>
    </row>
    <row r="8" spans="1:25" ht="12.75">
      <c r="A8" s="1" t="s">
        <v>0</v>
      </c>
      <c r="B8" s="1" t="s">
        <v>1</v>
      </c>
      <c r="C8" s="7" t="s">
        <v>23</v>
      </c>
      <c r="D8" s="2" t="s">
        <v>22</v>
      </c>
      <c r="E8" s="9" t="s">
        <v>2</v>
      </c>
      <c r="F8" s="3" t="s">
        <v>24</v>
      </c>
      <c r="G8" s="4" t="s">
        <v>25</v>
      </c>
      <c r="H8" s="4" t="s">
        <v>26</v>
      </c>
      <c r="I8" s="4" t="s">
        <v>27</v>
      </c>
      <c r="J8" s="12" t="s">
        <v>28</v>
      </c>
      <c r="K8" s="4" t="s">
        <v>30</v>
      </c>
      <c r="L8" s="4" t="s">
        <v>31</v>
      </c>
      <c r="M8" s="4" t="s">
        <v>32</v>
      </c>
      <c r="N8" s="4" t="s">
        <v>33</v>
      </c>
      <c r="O8" s="4" t="s">
        <v>39</v>
      </c>
      <c r="P8" s="4" t="s">
        <v>40</v>
      </c>
      <c r="Q8" s="4" t="s">
        <v>41</v>
      </c>
      <c r="R8" s="4" t="s">
        <v>4</v>
      </c>
      <c r="S8" s="4" t="s">
        <v>34</v>
      </c>
      <c r="T8" s="4" t="s">
        <v>5</v>
      </c>
      <c r="U8" s="4" t="s">
        <v>3</v>
      </c>
      <c r="V8" s="4" t="s">
        <v>36</v>
      </c>
      <c r="W8" s="4" t="s">
        <v>35</v>
      </c>
      <c r="X8" s="3" t="s">
        <v>6</v>
      </c>
      <c r="Y8" s="9" t="s">
        <v>43</v>
      </c>
    </row>
    <row r="9" spans="1:5" ht="12.75">
      <c r="A9">
        <v>2000</v>
      </c>
      <c r="B9" t="s">
        <v>8</v>
      </c>
      <c r="E9" s="6"/>
    </row>
    <row r="10" ht="12.75">
      <c r="B10" t="s">
        <v>9</v>
      </c>
    </row>
    <row r="11" ht="12.75">
      <c r="B11" t="s">
        <v>10</v>
      </c>
    </row>
    <row r="12" ht="12.75">
      <c r="B12" t="s">
        <v>11</v>
      </c>
    </row>
    <row r="13" ht="12.75">
      <c r="B13" t="s">
        <v>12</v>
      </c>
    </row>
    <row r="14" ht="12.75">
      <c r="B14" t="s">
        <v>13</v>
      </c>
    </row>
    <row r="15" ht="12.75">
      <c r="B15" t="s">
        <v>14</v>
      </c>
    </row>
    <row r="16" ht="12.75">
      <c r="B16" t="s">
        <v>15</v>
      </c>
    </row>
    <row r="17" spans="2:25" ht="12.75">
      <c r="B17" t="s">
        <v>16</v>
      </c>
      <c r="C17" s="5" t="s">
        <v>20</v>
      </c>
      <c r="D17" s="10" t="s">
        <v>21</v>
      </c>
      <c r="E17" s="6">
        <f>+D17-C17</f>
        <v>26</v>
      </c>
      <c r="F17">
        <v>508</v>
      </c>
      <c r="G17">
        <v>512</v>
      </c>
      <c r="H17" s="16">
        <f>+G17-F17</f>
        <v>4</v>
      </c>
      <c r="I17">
        <v>0.90868</v>
      </c>
      <c r="J17" s="11">
        <f>+H17*I17</f>
        <v>3.63472</v>
      </c>
      <c r="K17" s="13">
        <v>13</v>
      </c>
      <c r="L17" s="13">
        <v>3.46</v>
      </c>
      <c r="M17" s="13">
        <v>20.27</v>
      </c>
      <c r="N17" s="13">
        <v>4.08</v>
      </c>
      <c r="O17" s="13">
        <v>0</v>
      </c>
      <c r="P17" s="13">
        <v>0</v>
      </c>
      <c r="Q17" s="13">
        <v>0</v>
      </c>
      <c r="R17" s="13">
        <f>+K17+L17+M17+N17+O17+P17+Q17</f>
        <v>40.81</v>
      </c>
      <c r="S17" s="13">
        <f>+R17*0.07</f>
        <v>2.8567000000000005</v>
      </c>
      <c r="T17" s="13">
        <f>+R17+S17</f>
        <v>43.666700000000006</v>
      </c>
      <c r="U17" s="13">
        <v>0</v>
      </c>
      <c r="V17" s="13">
        <v>0</v>
      </c>
      <c r="W17" s="13">
        <f>+T17-U17</f>
        <v>43.666700000000006</v>
      </c>
      <c r="Y17" s="17">
        <f>+(H17*1000/(35.29))*1.891</f>
        <v>214.33833947293854</v>
      </c>
    </row>
    <row r="18" spans="2:25" ht="12.75">
      <c r="B18" t="s">
        <v>17</v>
      </c>
      <c r="C18" s="5">
        <v>36796</v>
      </c>
      <c r="D18" s="10">
        <v>36826</v>
      </c>
      <c r="E18" s="6">
        <f>+D18-C18</f>
        <v>30</v>
      </c>
      <c r="F18">
        <v>512</v>
      </c>
      <c r="G18">
        <v>522</v>
      </c>
      <c r="H18" s="16">
        <f>+G18-F18</f>
        <v>10</v>
      </c>
      <c r="I18">
        <v>0.9086</v>
      </c>
      <c r="J18" s="11">
        <f>+H18*I18</f>
        <v>9.086</v>
      </c>
      <c r="K18" s="13">
        <v>13</v>
      </c>
      <c r="L18" s="13">
        <v>8.65</v>
      </c>
      <c r="M18" s="13">
        <v>50.77</v>
      </c>
      <c r="N18" s="13">
        <v>8.05</v>
      </c>
      <c r="O18" s="13">
        <v>0</v>
      </c>
      <c r="P18" s="13">
        <v>0</v>
      </c>
      <c r="Q18" s="13">
        <v>0</v>
      </c>
      <c r="R18" s="13">
        <f>+K18+L18+M18+N18+O18+P18+Q18</f>
        <v>80.47</v>
      </c>
      <c r="S18" s="13">
        <f>+R18*0.07</f>
        <v>5.6329</v>
      </c>
      <c r="T18" s="13">
        <f>+R18+S18</f>
        <v>86.1029</v>
      </c>
      <c r="U18" s="13">
        <v>0</v>
      </c>
      <c r="V18" s="13">
        <v>0</v>
      </c>
      <c r="W18" s="13">
        <f>+T18-U18</f>
        <v>86.1029</v>
      </c>
      <c r="Y18" s="17">
        <f>+(H18*1000/(35.29))*1.891</f>
        <v>535.8458486823463</v>
      </c>
    </row>
    <row r="19" spans="2:25" ht="12.75">
      <c r="B19" t="s">
        <v>18</v>
      </c>
      <c r="C19" s="5">
        <v>36826</v>
      </c>
      <c r="D19" s="10">
        <v>36857</v>
      </c>
      <c r="E19" s="6">
        <f>+D19-C19</f>
        <v>31</v>
      </c>
      <c r="F19">
        <v>522</v>
      </c>
      <c r="G19">
        <v>534</v>
      </c>
      <c r="H19" s="16">
        <f>+G19-F19</f>
        <v>12</v>
      </c>
      <c r="I19">
        <v>0.90868</v>
      </c>
      <c r="J19" s="11">
        <f>+H19*I19</f>
        <v>10.904160000000001</v>
      </c>
      <c r="K19" s="13">
        <v>13</v>
      </c>
      <c r="L19" s="13">
        <v>10.38</v>
      </c>
      <c r="M19" s="13">
        <v>69.87</v>
      </c>
      <c r="N19" s="13">
        <v>10.36</v>
      </c>
      <c r="O19" s="13">
        <v>0</v>
      </c>
      <c r="P19" s="13">
        <v>0</v>
      </c>
      <c r="Q19" s="13">
        <v>0</v>
      </c>
      <c r="R19" s="13">
        <f>+K19+L19+M19+N19+O19+P19+Q19</f>
        <v>103.61</v>
      </c>
      <c r="S19" s="13">
        <f>+R19*0.07</f>
        <v>7.252700000000001</v>
      </c>
      <c r="T19" s="13">
        <f>+R19+S19</f>
        <v>110.8627</v>
      </c>
      <c r="U19" s="13">
        <v>0</v>
      </c>
      <c r="V19" s="13">
        <v>0</v>
      </c>
      <c r="W19" s="13">
        <f>+T19-U19</f>
        <v>110.8627</v>
      </c>
      <c r="Y19" s="17">
        <f>+(H19*1000/(35.29))*1.891</f>
        <v>643.0150184188155</v>
      </c>
    </row>
    <row r="20" spans="2:25" ht="12.75">
      <c r="B20" t="s">
        <v>19</v>
      </c>
      <c r="C20" s="5">
        <v>36857</v>
      </c>
      <c r="D20" s="10">
        <v>36887</v>
      </c>
      <c r="E20" s="6">
        <f>+D20-C20</f>
        <v>30</v>
      </c>
      <c r="F20">
        <v>534</v>
      </c>
      <c r="G20">
        <v>559</v>
      </c>
      <c r="H20" s="16">
        <f>+G20-F20</f>
        <v>25</v>
      </c>
      <c r="I20">
        <v>0.90868</v>
      </c>
      <c r="J20" s="11">
        <f>+H20*I20</f>
        <v>22.717000000000002</v>
      </c>
      <c r="K20" s="13">
        <v>13</v>
      </c>
      <c r="L20" s="13">
        <v>21.63</v>
      </c>
      <c r="M20" s="13">
        <v>147.59</v>
      </c>
      <c r="N20" s="13">
        <v>20.24</v>
      </c>
      <c r="O20" s="13">
        <v>0</v>
      </c>
      <c r="P20" s="13">
        <v>0</v>
      </c>
      <c r="Q20" s="13">
        <v>0</v>
      </c>
      <c r="R20" s="13">
        <f>+K20+L20+M20+N20+O20+P20+Q20</f>
        <v>202.46</v>
      </c>
      <c r="S20" s="13">
        <f>+R20*0.07</f>
        <v>14.172200000000002</v>
      </c>
      <c r="T20" s="13">
        <f>+R20+S20</f>
        <v>216.6322</v>
      </c>
      <c r="U20" s="13">
        <v>0</v>
      </c>
      <c r="V20" s="13">
        <v>0</v>
      </c>
      <c r="W20" s="13">
        <f>+T20-U20</f>
        <v>216.6322</v>
      </c>
      <c r="Y20" s="17">
        <f>+(H20*1000/(35.29))*1.891</f>
        <v>1339.6146217058656</v>
      </c>
    </row>
    <row r="21" ht="12.75"/>
    <row r="22" spans="1:2" ht="12.75">
      <c r="A22" s="1" t="s">
        <v>7</v>
      </c>
      <c r="B22" s="1"/>
    </row>
    <row r="23" spans="1:2" ht="12.75">
      <c r="A23" s="1"/>
      <c r="B23" s="1"/>
    </row>
    <row r="24" spans="1:12" ht="12.75">
      <c r="A24" s="1"/>
      <c r="K24" s="18" t="s">
        <v>29</v>
      </c>
      <c r="L24" s="19"/>
    </row>
    <row r="25" spans="1:25" ht="12.75">
      <c r="A25" s="1" t="s">
        <v>0</v>
      </c>
      <c r="B25" s="1" t="s">
        <v>1</v>
      </c>
      <c r="C25" s="7" t="s">
        <v>23</v>
      </c>
      <c r="D25" s="2" t="s">
        <v>22</v>
      </c>
      <c r="E25" s="9" t="s">
        <v>2</v>
      </c>
      <c r="F25" s="3" t="s">
        <v>24</v>
      </c>
      <c r="G25" s="4" t="s">
        <v>25</v>
      </c>
      <c r="H25" s="4" t="s">
        <v>26</v>
      </c>
      <c r="I25" s="4" t="s">
        <v>27</v>
      </c>
      <c r="J25" s="12" t="s">
        <v>28</v>
      </c>
      <c r="K25" s="4" t="s">
        <v>30</v>
      </c>
      <c r="L25" s="4" t="s">
        <v>31</v>
      </c>
      <c r="M25" s="4" t="s">
        <v>32</v>
      </c>
      <c r="N25" s="4" t="s">
        <v>33</v>
      </c>
      <c r="O25" s="4" t="s">
        <v>39</v>
      </c>
      <c r="P25" s="4" t="s">
        <v>40</v>
      </c>
      <c r="Q25" s="4" t="s">
        <v>41</v>
      </c>
      <c r="R25" s="4" t="s">
        <v>4</v>
      </c>
      <c r="S25" s="4" t="s">
        <v>34</v>
      </c>
      <c r="T25" s="4" t="s">
        <v>5</v>
      </c>
      <c r="U25" s="4" t="s">
        <v>3</v>
      </c>
      <c r="V25" s="4" t="s">
        <v>36</v>
      </c>
      <c r="W25" s="4" t="s">
        <v>35</v>
      </c>
      <c r="X25" s="3" t="s">
        <v>6</v>
      </c>
      <c r="Y25" s="9" t="s">
        <v>43</v>
      </c>
    </row>
    <row r="26" ht="12.75"/>
    <row r="27" spans="1:25" ht="12.75">
      <c r="A27">
        <v>2001</v>
      </c>
      <c r="B27" t="s">
        <v>8</v>
      </c>
      <c r="C27" s="5">
        <v>36887</v>
      </c>
      <c r="D27" s="10">
        <v>36916</v>
      </c>
      <c r="E27" s="6">
        <f>+D27-C27</f>
        <v>29</v>
      </c>
      <c r="F27" s="6">
        <v>559</v>
      </c>
      <c r="G27" s="6">
        <v>567</v>
      </c>
      <c r="H27" s="14">
        <f aca="true" t="shared" si="0" ref="H27:H38">+G27-F27</f>
        <v>8</v>
      </c>
      <c r="I27">
        <v>0.90674</v>
      </c>
      <c r="J27" s="11">
        <f aca="true" t="shared" si="1" ref="J27:J38">+H27*I27</f>
        <v>7.25392</v>
      </c>
      <c r="K27" s="13">
        <v>13</v>
      </c>
      <c r="L27" s="13">
        <v>6.9</v>
      </c>
      <c r="M27" s="13">
        <v>48.98</v>
      </c>
      <c r="N27" s="13">
        <v>7.65</v>
      </c>
      <c r="O27" s="13">
        <v>0</v>
      </c>
      <c r="P27" s="13">
        <v>0</v>
      </c>
      <c r="Q27" s="13">
        <v>0</v>
      </c>
      <c r="R27" s="13">
        <f aca="true" t="shared" si="2" ref="R27:R38">+K27+L27+M27+N27+O27+P27+Q27</f>
        <v>76.53</v>
      </c>
      <c r="S27" s="13">
        <f aca="true" t="shared" si="3" ref="S27:S38">+R27*0.07</f>
        <v>5.357100000000001</v>
      </c>
      <c r="T27" s="13">
        <f aca="true" t="shared" si="4" ref="T27:T38">+R27+S27</f>
        <v>81.8871</v>
      </c>
      <c r="U27" s="13">
        <v>50</v>
      </c>
      <c r="V27" s="13">
        <v>0</v>
      </c>
      <c r="W27" s="13">
        <f aca="true" t="shared" si="5" ref="W27:W38">+T27-U27</f>
        <v>31.887100000000004</v>
      </c>
      <c r="Y27" s="15">
        <f aca="true" t="shared" si="6" ref="Y27:Y38">+(H27*1000/(35.29))*1.891</f>
        <v>428.6766789458771</v>
      </c>
    </row>
    <row r="28" spans="2:25" ht="12.75">
      <c r="B28" t="s">
        <v>9</v>
      </c>
      <c r="C28" s="5">
        <v>36916</v>
      </c>
      <c r="D28" s="10">
        <v>36945</v>
      </c>
      <c r="E28" s="6">
        <f aca="true" t="shared" si="7" ref="E28:E38">+D28-C28</f>
        <v>29</v>
      </c>
      <c r="F28">
        <v>567</v>
      </c>
      <c r="G28">
        <v>584</v>
      </c>
      <c r="H28" s="14">
        <f t="shared" si="0"/>
        <v>17</v>
      </c>
      <c r="I28">
        <v>0.90192</v>
      </c>
      <c r="J28" s="11">
        <f t="shared" si="1"/>
        <v>15.332640000000001</v>
      </c>
      <c r="K28" s="13">
        <v>13</v>
      </c>
      <c r="L28" s="13">
        <v>14.59</v>
      </c>
      <c r="M28" s="13">
        <v>150.45</v>
      </c>
      <c r="N28" s="13">
        <v>19.78</v>
      </c>
      <c r="O28" s="13">
        <v>0</v>
      </c>
      <c r="P28" s="13">
        <v>0</v>
      </c>
      <c r="Q28" s="13">
        <v>0</v>
      </c>
      <c r="R28" s="13">
        <f t="shared" si="2"/>
        <v>197.82</v>
      </c>
      <c r="S28" s="13">
        <f t="shared" si="3"/>
        <v>13.8474</v>
      </c>
      <c r="T28" s="13">
        <f t="shared" si="4"/>
        <v>211.6674</v>
      </c>
      <c r="U28" s="13">
        <v>184</v>
      </c>
      <c r="V28" s="13">
        <v>48.67</v>
      </c>
      <c r="W28" s="13">
        <f>+T28-U28-V28</f>
        <v>-21.002600000000015</v>
      </c>
      <c r="X28" t="s">
        <v>37</v>
      </c>
      <c r="Y28" s="15">
        <f t="shared" si="6"/>
        <v>910.9379427599887</v>
      </c>
    </row>
    <row r="29" spans="2:25" ht="12.75">
      <c r="B29" s="5" t="s">
        <v>10</v>
      </c>
      <c r="C29" s="5">
        <v>36945</v>
      </c>
      <c r="D29" s="10">
        <v>36977</v>
      </c>
      <c r="E29" s="6">
        <f t="shared" si="7"/>
        <v>32</v>
      </c>
      <c r="F29">
        <v>584</v>
      </c>
      <c r="G29">
        <v>598</v>
      </c>
      <c r="H29" s="14">
        <f t="shared" si="0"/>
        <v>14</v>
      </c>
      <c r="I29">
        <v>0.90385</v>
      </c>
      <c r="J29" s="11">
        <f t="shared" si="1"/>
        <v>12.6539</v>
      </c>
      <c r="K29" s="13">
        <v>13</v>
      </c>
      <c r="L29" s="13">
        <v>12.04</v>
      </c>
      <c r="M29" s="13">
        <v>124.15</v>
      </c>
      <c r="N29" s="13">
        <v>16.58</v>
      </c>
      <c r="O29" s="13">
        <v>0</v>
      </c>
      <c r="P29" s="13">
        <v>0</v>
      </c>
      <c r="Q29" s="13">
        <v>0</v>
      </c>
      <c r="R29" s="13">
        <f t="shared" si="2"/>
        <v>165.76999999999998</v>
      </c>
      <c r="S29" s="13">
        <f t="shared" si="3"/>
        <v>11.6039</v>
      </c>
      <c r="T29" s="13">
        <f t="shared" si="4"/>
        <v>177.3739</v>
      </c>
      <c r="U29" s="13">
        <v>184</v>
      </c>
      <c r="V29" s="13">
        <v>0</v>
      </c>
      <c r="W29" s="13">
        <f t="shared" si="5"/>
        <v>-6.626100000000008</v>
      </c>
      <c r="X29" t="s">
        <v>37</v>
      </c>
      <c r="Y29" s="15">
        <f t="shared" si="6"/>
        <v>750.1841881552848</v>
      </c>
    </row>
    <row r="30" spans="2:25" ht="12.75">
      <c r="B30" t="s">
        <v>11</v>
      </c>
      <c r="C30" s="5">
        <v>36977</v>
      </c>
      <c r="D30" s="10">
        <v>37007</v>
      </c>
      <c r="E30" s="6">
        <f t="shared" si="7"/>
        <v>30</v>
      </c>
      <c r="F30">
        <v>598</v>
      </c>
      <c r="G30">
        <v>607</v>
      </c>
      <c r="H30" s="14">
        <f t="shared" si="0"/>
        <v>9</v>
      </c>
      <c r="I30">
        <v>0.90192</v>
      </c>
      <c r="J30" s="11">
        <f t="shared" si="1"/>
        <v>8.117280000000001</v>
      </c>
      <c r="K30" s="13">
        <v>13</v>
      </c>
      <c r="L30" s="13">
        <v>7.73</v>
      </c>
      <c r="M30" s="13">
        <v>79.69</v>
      </c>
      <c r="N30" s="13">
        <v>11.16</v>
      </c>
      <c r="O30" s="13">
        <v>0</v>
      </c>
      <c r="P30" s="13">
        <v>0</v>
      </c>
      <c r="Q30" s="13">
        <v>0</v>
      </c>
      <c r="R30" s="13">
        <f t="shared" si="2"/>
        <v>111.58</v>
      </c>
      <c r="S30" s="13">
        <f t="shared" si="3"/>
        <v>7.810600000000001</v>
      </c>
      <c r="T30" s="13">
        <f t="shared" si="4"/>
        <v>119.3906</v>
      </c>
      <c r="U30" s="13">
        <v>0</v>
      </c>
      <c r="V30" s="13">
        <v>0</v>
      </c>
      <c r="W30" s="13">
        <f t="shared" si="5"/>
        <v>119.3906</v>
      </c>
      <c r="X30" t="s">
        <v>38</v>
      </c>
      <c r="Y30" s="15">
        <f t="shared" si="6"/>
        <v>482.26126381411166</v>
      </c>
    </row>
    <row r="31" spans="2:25" ht="12.75">
      <c r="B31" t="s">
        <v>12</v>
      </c>
      <c r="C31" s="5">
        <v>37007</v>
      </c>
      <c r="D31" s="10">
        <v>37036</v>
      </c>
      <c r="E31" s="6">
        <f t="shared" si="7"/>
        <v>29</v>
      </c>
      <c r="F31">
        <v>607</v>
      </c>
      <c r="G31">
        <v>613</v>
      </c>
      <c r="H31" s="14">
        <f t="shared" si="0"/>
        <v>6</v>
      </c>
      <c r="I31">
        <v>0.9038</v>
      </c>
      <c r="J31" s="11">
        <f t="shared" si="1"/>
        <v>5.4228000000000005</v>
      </c>
      <c r="K31" s="13">
        <v>14.69</v>
      </c>
      <c r="L31" s="13">
        <v>5.16</v>
      </c>
      <c r="M31" s="13">
        <v>42.72</v>
      </c>
      <c r="N31" s="13">
        <v>8.11</v>
      </c>
      <c r="O31" s="13">
        <v>0</v>
      </c>
      <c r="P31" s="13">
        <v>0</v>
      </c>
      <c r="Q31" s="13">
        <v>0</v>
      </c>
      <c r="R31" s="13">
        <f t="shared" si="2"/>
        <v>70.68</v>
      </c>
      <c r="S31" s="13">
        <f t="shared" si="3"/>
        <v>4.947600000000001</v>
      </c>
      <c r="T31" s="13">
        <f t="shared" si="4"/>
        <v>75.6276</v>
      </c>
      <c r="U31" s="13">
        <v>0</v>
      </c>
      <c r="V31" s="13">
        <v>0</v>
      </c>
      <c r="W31" s="13">
        <f t="shared" si="5"/>
        <v>75.6276</v>
      </c>
      <c r="Y31" s="15">
        <f t="shared" si="6"/>
        <v>321.5075092094078</v>
      </c>
    </row>
    <row r="32" spans="2:25" ht="12.75">
      <c r="B32" t="s">
        <v>13</v>
      </c>
      <c r="C32" s="5">
        <v>37036</v>
      </c>
      <c r="D32" s="10">
        <v>37069</v>
      </c>
      <c r="E32" s="6">
        <f t="shared" si="7"/>
        <v>33</v>
      </c>
      <c r="F32">
        <v>613</v>
      </c>
      <c r="G32">
        <v>617</v>
      </c>
      <c r="H32" s="14">
        <f t="shared" si="0"/>
        <v>4</v>
      </c>
      <c r="I32">
        <v>0.90289</v>
      </c>
      <c r="J32" s="11">
        <f t="shared" si="1"/>
        <v>3.61156</v>
      </c>
      <c r="K32" s="13">
        <v>13</v>
      </c>
      <c r="L32" s="13">
        <v>3.44</v>
      </c>
      <c r="M32" s="13">
        <v>27.04</v>
      </c>
      <c r="N32" s="13">
        <v>5.76</v>
      </c>
      <c r="O32" s="13">
        <v>0</v>
      </c>
      <c r="P32" s="13">
        <v>0</v>
      </c>
      <c r="Q32" s="13">
        <v>0</v>
      </c>
      <c r="R32" s="13">
        <f t="shared" si="2"/>
        <v>49.24</v>
      </c>
      <c r="S32" s="13">
        <f t="shared" si="3"/>
        <v>3.4468000000000005</v>
      </c>
      <c r="T32" s="13">
        <f t="shared" si="4"/>
        <v>52.686800000000005</v>
      </c>
      <c r="U32" s="13">
        <v>0</v>
      </c>
      <c r="V32" s="13">
        <v>0</v>
      </c>
      <c r="W32" s="13">
        <f t="shared" si="5"/>
        <v>52.686800000000005</v>
      </c>
      <c r="Y32" s="15">
        <f t="shared" si="6"/>
        <v>214.33833947293854</v>
      </c>
    </row>
    <row r="33" spans="2:25" ht="12.75">
      <c r="B33" t="s">
        <v>14</v>
      </c>
      <c r="C33" s="5">
        <v>37069</v>
      </c>
      <c r="D33" s="10">
        <v>37097</v>
      </c>
      <c r="E33" s="6">
        <f t="shared" si="7"/>
        <v>28</v>
      </c>
      <c r="F33">
        <v>617</v>
      </c>
      <c r="G33">
        <v>619</v>
      </c>
      <c r="H33" s="14">
        <f t="shared" si="0"/>
        <v>2</v>
      </c>
      <c r="I33">
        <v>0.90385</v>
      </c>
      <c r="J33" s="11">
        <f t="shared" si="1"/>
        <v>1.8077</v>
      </c>
      <c r="K33" s="13">
        <v>13</v>
      </c>
      <c r="L33" s="13">
        <v>1.72</v>
      </c>
      <c r="M33" s="13">
        <v>13.56</v>
      </c>
      <c r="N33" s="13">
        <v>2.82</v>
      </c>
      <c r="O33" s="13">
        <v>0</v>
      </c>
      <c r="P33" s="13">
        <v>0</v>
      </c>
      <c r="Q33" s="13">
        <v>0</v>
      </c>
      <c r="R33" s="13">
        <f t="shared" si="2"/>
        <v>31.1</v>
      </c>
      <c r="S33" s="13">
        <f t="shared" si="3"/>
        <v>2.1770000000000005</v>
      </c>
      <c r="T33" s="13">
        <f t="shared" si="4"/>
        <v>33.277</v>
      </c>
      <c r="U33" s="13">
        <v>0</v>
      </c>
      <c r="V33" s="13">
        <v>0</v>
      </c>
      <c r="W33" s="13">
        <f t="shared" si="5"/>
        <v>33.277</v>
      </c>
      <c r="Y33" s="15">
        <f t="shared" si="6"/>
        <v>107.16916973646927</v>
      </c>
    </row>
    <row r="34" spans="2:25" ht="12.75">
      <c r="B34" t="s">
        <v>15</v>
      </c>
      <c r="C34" s="5">
        <v>37097</v>
      </c>
      <c r="D34" s="10">
        <v>37131</v>
      </c>
      <c r="E34" s="6">
        <f t="shared" si="7"/>
        <v>34</v>
      </c>
      <c r="F34">
        <v>619</v>
      </c>
      <c r="G34">
        <v>622</v>
      </c>
      <c r="H34" s="14">
        <f t="shared" si="0"/>
        <v>3</v>
      </c>
      <c r="I34">
        <v>0.90965</v>
      </c>
      <c r="J34" s="11">
        <f t="shared" si="1"/>
        <v>2.7289499999999998</v>
      </c>
      <c r="K34" s="13">
        <v>13</v>
      </c>
      <c r="L34" s="13">
        <v>2.6</v>
      </c>
      <c r="M34" s="13">
        <v>20.45</v>
      </c>
      <c r="N34" s="13">
        <v>3.37</v>
      </c>
      <c r="O34" s="13">
        <v>0</v>
      </c>
      <c r="P34" s="13">
        <v>0</v>
      </c>
      <c r="Q34" s="13">
        <v>0</v>
      </c>
      <c r="R34" s="13">
        <f t="shared" si="2"/>
        <v>39.419999999999995</v>
      </c>
      <c r="S34" s="13">
        <f t="shared" si="3"/>
        <v>2.7594</v>
      </c>
      <c r="T34" s="13">
        <f t="shared" si="4"/>
        <v>42.179399999999994</v>
      </c>
      <c r="U34" s="13">
        <v>0</v>
      </c>
      <c r="V34" s="13">
        <v>0</v>
      </c>
      <c r="W34" s="13">
        <f t="shared" si="5"/>
        <v>42.179399999999994</v>
      </c>
      <c r="Y34" s="15">
        <f t="shared" si="6"/>
        <v>160.7537546047039</v>
      </c>
    </row>
    <row r="35" spans="2:25" ht="12.75">
      <c r="B35" t="s">
        <v>16</v>
      </c>
      <c r="C35" s="5">
        <v>37131</v>
      </c>
      <c r="D35" s="10">
        <v>37160</v>
      </c>
      <c r="E35" s="6">
        <f t="shared" si="7"/>
        <v>29</v>
      </c>
      <c r="F35">
        <v>622</v>
      </c>
      <c r="G35">
        <v>627</v>
      </c>
      <c r="H35" s="14">
        <f t="shared" si="0"/>
        <v>5</v>
      </c>
      <c r="I35">
        <v>0.91254</v>
      </c>
      <c r="J35" s="11">
        <f t="shared" si="1"/>
        <v>4.5627</v>
      </c>
      <c r="K35" s="13">
        <v>13</v>
      </c>
      <c r="L35" s="13">
        <v>4.34</v>
      </c>
      <c r="M35" s="13">
        <v>34.15</v>
      </c>
      <c r="N35" s="13">
        <v>4.67</v>
      </c>
      <c r="O35" s="13">
        <v>0</v>
      </c>
      <c r="P35" s="13">
        <v>0</v>
      </c>
      <c r="Q35" s="13">
        <v>0</v>
      </c>
      <c r="R35" s="13">
        <f t="shared" si="2"/>
        <v>56.16</v>
      </c>
      <c r="S35" s="13">
        <f t="shared" si="3"/>
        <v>3.9312</v>
      </c>
      <c r="T35" s="13">
        <f t="shared" si="4"/>
        <v>60.09119999999999</v>
      </c>
      <c r="U35" s="13">
        <v>0</v>
      </c>
      <c r="V35" s="13">
        <v>0</v>
      </c>
      <c r="W35" s="13">
        <f t="shared" si="5"/>
        <v>60.09119999999999</v>
      </c>
      <c r="Y35" s="15">
        <f t="shared" si="6"/>
        <v>267.92292434117314</v>
      </c>
    </row>
    <row r="36" spans="2:25" ht="12.75">
      <c r="B36" t="s">
        <v>17</v>
      </c>
      <c r="C36" s="5">
        <v>37160</v>
      </c>
      <c r="D36" s="10">
        <v>37190</v>
      </c>
      <c r="E36" s="6">
        <f t="shared" si="7"/>
        <v>30</v>
      </c>
      <c r="F36">
        <v>627</v>
      </c>
      <c r="G36">
        <v>635</v>
      </c>
      <c r="H36" s="14">
        <f t="shared" si="0"/>
        <v>8</v>
      </c>
      <c r="I36">
        <v>0.91834</v>
      </c>
      <c r="J36" s="11">
        <f t="shared" si="1"/>
        <v>7.34672</v>
      </c>
      <c r="K36" s="13">
        <v>13</v>
      </c>
      <c r="L36" s="13">
        <v>7</v>
      </c>
      <c r="M36" s="13">
        <v>55.05</v>
      </c>
      <c r="N36" s="13">
        <v>6.64</v>
      </c>
      <c r="O36" s="13">
        <v>0</v>
      </c>
      <c r="P36" s="13">
        <v>0</v>
      </c>
      <c r="Q36" s="13">
        <v>0</v>
      </c>
      <c r="R36" s="13">
        <f t="shared" si="2"/>
        <v>81.69</v>
      </c>
      <c r="S36" s="13">
        <f t="shared" si="3"/>
        <v>5.7183</v>
      </c>
      <c r="T36" s="13">
        <f t="shared" si="4"/>
        <v>87.4083</v>
      </c>
      <c r="U36" s="13">
        <v>0</v>
      </c>
      <c r="V36" s="13">
        <v>0</v>
      </c>
      <c r="W36" s="13">
        <f t="shared" si="5"/>
        <v>87.4083</v>
      </c>
      <c r="Y36" s="15">
        <f t="shared" si="6"/>
        <v>428.6766789458771</v>
      </c>
    </row>
    <row r="37" spans="2:25" ht="12.75">
      <c r="B37" t="s">
        <v>18</v>
      </c>
      <c r="C37" s="5">
        <v>37190</v>
      </c>
      <c r="D37" s="10">
        <v>37221</v>
      </c>
      <c r="E37" s="6">
        <f t="shared" si="7"/>
        <v>31</v>
      </c>
      <c r="F37">
        <v>635</v>
      </c>
      <c r="G37">
        <v>642</v>
      </c>
      <c r="H37" s="14">
        <f t="shared" si="0"/>
        <v>7</v>
      </c>
      <c r="I37">
        <v>0.92123</v>
      </c>
      <c r="J37" s="11">
        <f t="shared" si="1"/>
        <v>6.44861</v>
      </c>
      <c r="K37" s="13">
        <v>13</v>
      </c>
      <c r="L37" s="13">
        <v>6.14</v>
      </c>
      <c r="M37" s="13">
        <v>48.31</v>
      </c>
      <c r="N37" s="13">
        <v>4.83</v>
      </c>
      <c r="O37" s="13">
        <v>0</v>
      </c>
      <c r="P37" s="13">
        <v>0</v>
      </c>
      <c r="Q37" s="13">
        <v>0</v>
      </c>
      <c r="R37" s="13">
        <f t="shared" si="2"/>
        <v>72.28</v>
      </c>
      <c r="S37" s="13">
        <f t="shared" si="3"/>
        <v>5.0596000000000005</v>
      </c>
      <c r="T37" s="13">
        <f t="shared" si="4"/>
        <v>77.3396</v>
      </c>
      <c r="U37" s="13">
        <v>0</v>
      </c>
      <c r="V37" s="13">
        <v>0</v>
      </c>
      <c r="W37" s="13">
        <f t="shared" si="5"/>
        <v>77.3396</v>
      </c>
      <c r="Y37" s="15">
        <f t="shared" si="6"/>
        <v>375.0920940776424</v>
      </c>
    </row>
    <row r="38" spans="2:25" ht="12.75">
      <c r="B38" t="s">
        <v>19</v>
      </c>
      <c r="C38" s="5">
        <v>37221</v>
      </c>
      <c r="D38" s="10">
        <v>37252</v>
      </c>
      <c r="E38" s="6">
        <f t="shared" si="7"/>
        <v>31</v>
      </c>
      <c r="F38">
        <v>642</v>
      </c>
      <c r="G38">
        <v>658</v>
      </c>
      <c r="H38" s="14">
        <f t="shared" si="0"/>
        <v>16</v>
      </c>
      <c r="I38">
        <v>0.93378</v>
      </c>
      <c r="J38" s="11">
        <f t="shared" si="1"/>
        <v>14.94048</v>
      </c>
      <c r="K38" s="13">
        <v>13</v>
      </c>
      <c r="L38" s="13">
        <v>14.22</v>
      </c>
      <c r="M38" s="13">
        <v>111.9</v>
      </c>
      <c r="N38" s="13">
        <v>8.88</v>
      </c>
      <c r="O38" s="13">
        <v>0</v>
      </c>
      <c r="P38" s="13">
        <v>0</v>
      </c>
      <c r="Q38" s="13">
        <v>0</v>
      </c>
      <c r="R38" s="13">
        <f t="shared" si="2"/>
        <v>148</v>
      </c>
      <c r="S38" s="13">
        <f t="shared" si="3"/>
        <v>10.360000000000001</v>
      </c>
      <c r="T38" s="13">
        <f t="shared" si="4"/>
        <v>158.36</v>
      </c>
      <c r="U38" s="13">
        <v>0</v>
      </c>
      <c r="V38" s="13">
        <v>0</v>
      </c>
      <c r="W38" s="13">
        <f t="shared" si="5"/>
        <v>158.36</v>
      </c>
      <c r="Y38" s="15">
        <f t="shared" si="6"/>
        <v>857.3533578917542</v>
      </c>
    </row>
    <row r="39" ht="12.75">
      <c r="Y39" s="15"/>
    </row>
    <row r="40" spans="1:25" ht="12.75">
      <c r="A40" s="1" t="s">
        <v>7</v>
      </c>
      <c r="B40" s="1"/>
      <c r="J40" s="11">
        <f>+SUM(J27:J38)</f>
        <v>90.22726</v>
      </c>
      <c r="W40" s="13">
        <f>SUM(W27:W38)</f>
        <v>710.6188999999999</v>
      </c>
      <c r="Y40" s="15">
        <f>SUM(Y27:Y38)</f>
        <v>5304.873901955229</v>
      </c>
    </row>
    <row r="42" spans="1:12" ht="12.75">
      <c r="A42" s="1"/>
      <c r="K42" s="18" t="s">
        <v>29</v>
      </c>
      <c r="L42" s="19"/>
    </row>
    <row r="43" spans="1:25" ht="12.75">
      <c r="A43" s="1" t="s">
        <v>0</v>
      </c>
      <c r="B43" s="1" t="s">
        <v>1</v>
      </c>
      <c r="C43" s="7" t="s">
        <v>23</v>
      </c>
      <c r="D43" s="2" t="s">
        <v>22</v>
      </c>
      <c r="E43" s="9" t="s">
        <v>2</v>
      </c>
      <c r="F43" s="3" t="s">
        <v>24</v>
      </c>
      <c r="G43" s="4" t="s">
        <v>25</v>
      </c>
      <c r="H43" s="4" t="s">
        <v>26</v>
      </c>
      <c r="I43" s="4" t="s">
        <v>27</v>
      </c>
      <c r="J43" s="12" t="s">
        <v>28</v>
      </c>
      <c r="K43" s="4" t="s">
        <v>30</v>
      </c>
      <c r="L43" s="4" t="s">
        <v>31</v>
      </c>
      <c r="M43" s="4" t="s">
        <v>32</v>
      </c>
      <c r="N43" s="4" t="s">
        <v>33</v>
      </c>
      <c r="O43" s="4" t="s">
        <v>39</v>
      </c>
      <c r="P43" s="4" t="s">
        <v>40</v>
      </c>
      <c r="Q43" s="4" t="s">
        <v>41</v>
      </c>
      <c r="R43" s="4" t="s">
        <v>4</v>
      </c>
      <c r="S43" s="4" t="s">
        <v>34</v>
      </c>
      <c r="T43" s="4" t="s">
        <v>5</v>
      </c>
      <c r="U43" s="4" t="s">
        <v>3</v>
      </c>
      <c r="V43" s="4" t="s">
        <v>36</v>
      </c>
      <c r="W43" s="4" t="s">
        <v>35</v>
      </c>
      <c r="X43" s="3" t="s">
        <v>6</v>
      </c>
      <c r="Y43" s="9" t="s">
        <v>43</v>
      </c>
    </row>
    <row r="45" spans="1:25" ht="12.75">
      <c r="A45">
        <v>2002</v>
      </c>
      <c r="B45" t="s">
        <v>8</v>
      </c>
      <c r="C45" s="5">
        <v>37252</v>
      </c>
      <c r="D45" s="10">
        <v>37284</v>
      </c>
      <c r="E45" s="6">
        <f aca="true" t="shared" si="8" ref="E45:E56">+D45-C45</f>
        <v>32</v>
      </c>
      <c r="F45" s="6">
        <v>658</v>
      </c>
      <c r="G45" s="6">
        <v>677</v>
      </c>
      <c r="H45" s="14">
        <f aca="true" t="shared" si="9" ref="H45:H56">+G45-F45</f>
        <v>19</v>
      </c>
      <c r="I45">
        <v>0.928</v>
      </c>
      <c r="J45" s="11">
        <f aca="true" t="shared" si="10" ref="J45:J56">+H45*I45</f>
        <v>17.632</v>
      </c>
      <c r="K45" s="13">
        <v>13</v>
      </c>
      <c r="L45" s="13">
        <v>16.79</v>
      </c>
      <c r="M45" s="13">
        <v>132.05</v>
      </c>
      <c r="N45" s="13">
        <v>9.69</v>
      </c>
      <c r="O45" s="13">
        <v>0</v>
      </c>
      <c r="P45" s="13">
        <v>0</v>
      </c>
      <c r="Q45" s="13">
        <v>0</v>
      </c>
      <c r="R45" s="13">
        <f aca="true" t="shared" si="11" ref="R45:R56">+K45+L45+M45+N45+O45+P45+Q45</f>
        <v>171.53</v>
      </c>
      <c r="S45" s="13">
        <f aca="true" t="shared" si="12" ref="S45:S56">+R45*0.07</f>
        <v>12.007100000000001</v>
      </c>
      <c r="T45" s="13">
        <f aca="true" t="shared" si="13" ref="T45:T56">+R45+S45</f>
        <v>183.5371</v>
      </c>
      <c r="U45" s="13">
        <v>0</v>
      </c>
      <c r="V45" s="13">
        <v>0</v>
      </c>
      <c r="W45" s="13">
        <f aca="true" t="shared" si="14" ref="W45:W56">+T45-U45</f>
        <v>183.5371</v>
      </c>
      <c r="Y45" s="15">
        <f aca="true" t="shared" si="15" ref="Y45:Y56">+(H45*1000/(35.29))*1.891</f>
        <v>1018.107112496458</v>
      </c>
    </row>
    <row r="46" spans="2:25" ht="12.75">
      <c r="B46" t="s">
        <v>9</v>
      </c>
      <c r="C46" s="5">
        <v>37284</v>
      </c>
      <c r="D46" s="10">
        <v>37313</v>
      </c>
      <c r="E46" s="6">
        <f t="shared" si="8"/>
        <v>29</v>
      </c>
      <c r="F46">
        <v>677</v>
      </c>
      <c r="G46">
        <v>690</v>
      </c>
      <c r="H46" s="14">
        <f t="shared" si="9"/>
        <v>13</v>
      </c>
      <c r="I46">
        <v>0.93475</v>
      </c>
      <c r="J46" s="11">
        <f t="shared" si="10"/>
        <v>12.15175</v>
      </c>
      <c r="K46" s="13">
        <v>13</v>
      </c>
      <c r="L46" s="13">
        <v>11.57</v>
      </c>
      <c r="M46" s="13">
        <v>91</v>
      </c>
      <c r="N46" s="13">
        <v>7.94</v>
      </c>
      <c r="O46" s="13">
        <v>0</v>
      </c>
      <c r="P46" s="13">
        <v>0</v>
      </c>
      <c r="Q46" s="13">
        <v>0</v>
      </c>
      <c r="R46" s="13">
        <f t="shared" si="11"/>
        <v>123.50999999999999</v>
      </c>
      <c r="S46" s="13">
        <f t="shared" si="12"/>
        <v>8.6457</v>
      </c>
      <c r="T46" s="13">
        <f t="shared" si="13"/>
        <v>132.1557</v>
      </c>
      <c r="U46" s="13">
        <v>0</v>
      </c>
      <c r="V46" s="13">
        <v>0</v>
      </c>
      <c r="W46" s="13">
        <f t="shared" si="14"/>
        <v>132.1557</v>
      </c>
      <c r="Y46" s="15">
        <f t="shared" si="15"/>
        <v>696.5996032870502</v>
      </c>
    </row>
    <row r="47" spans="2:25" ht="12.75">
      <c r="B47" s="5" t="s">
        <v>10</v>
      </c>
      <c r="C47" s="5">
        <v>37313</v>
      </c>
      <c r="D47" s="10">
        <v>37341</v>
      </c>
      <c r="E47" s="6">
        <f t="shared" si="8"/>
        <v>28</v>
      </c>
      <c r="F47">
        <v>690</v>
      </c>
      <c r="G47">
        <v>713</v>
      </c>
      <c r="H47" s="14">
        <f t="shared" si="9"/>
        <v>23</v>
      </c>
      <c r="I47">
        <v>0.93089</v>
      </c>
      <c r="J47" s="11">
        <f t="shared" si="10"/>
        <v>21.41047</v>
      </c>
      <c r="K47" s="13">
        <v>13</v>
      </c>
      <c r="L47" s="13">
        <v>20.38</v>
      </c>
      <c r="M47" s="13">
        <v>160.36</v>
      </c>
      <c r="N47" s="13">
        <v>10.78</v>
      </c>
      <c r="O47" s="13">
        <v>0</v>
      </c>
      <c r="P47" s="13">
        <v>0</v>
      </c>
      <c r="Q47" s="13">
        <v>0</v>
      </c>
      <c r="R47" s="13">
        <f t="shared" si="11"/>
        <v>204.52</v>
      </c>
      <c r="S47" s="13">
        <f t="shared" si="12"/>
        <v>14.316400000000002</v>
      </c>
      <c r="T47" s="13">
        <f t="shared" si="13"/>
        <v>218.83640000000003</v>
      </c>
      <c r="U47" s="13">
        <v>0</v>
      </c>
      <c r="V47" s="13">
        <v>0</v>
      </c>
      <c r="W47" s="13">
        <f t="shared" si="14"/>
        <v>218.83640000000003</v>
      </c>
      <c r="Y47" s="15">
        <f t="shared" si="15"/>
        <v>1232.4454519693966</v>
      </c>
    </row>
    <row r="48" spans="2:25" ht="12.75">
      <c r="B48" t="s">
        <v>11</v>
      </c>
      <c r="C48" s="5">
        <v>37341</v>
      </c>
      <c r="D48" s="10">
        <v>37372</v>
      </c>
      <c r="E48" s="6">
        <f t="shared" si="8"/>
        <v>31</v>
      </c>
      <c r="F48">
        <v>713</v>
      </c>
      <c r="G48">
        <v>725</v>
      </c>
      <c r="H48" s="14">
        <f t="shared" si="9"/>
        <v>12</v>
      </c>
      <c r="I48">
        <v>0.94247</v>
      </c>
      <c r="J48" s="11">
        <f t="shared" si="10"/>
        <v>11.30964</v>
      </c>
      <c r="K48" s="13">
        <v>13</v>
      </c>
      <c r="L48" s="13">
        <v>11.33</v>
      </c>
      <c r="M48" s="13">
        <v>84.71</v>
      </c>
      <c r="N48" s="13">
        <v>7.5</v>
      </c>
      <c r="O48" s="13">
        <v>-0.36</v>
      </c>
      <c r="P48" s="13">
        <v>-0.77</v>
      </c>
      <c r="Q48" s="13">
        <v>0</v>
      </c>
      <c r="R48" s="13">
        <f t="shared" si="11"/>
        <v>115.41</v>
      </c>
      <c r="S48" s="13">
        <f t="shared" si="12"/>
        <v>8.078700000000001</v>
      </c>
      <c r="T48" s="13">
        <f t="shared" si="13"/>
        <v>123.4887</v>
      </c>
      <c r="U48" s="13">
        <v>0</v>
      </c>
      <c r="V48" s="13">
        <v>0</v>
      </c>
      <c r="W48" s="13">
        <f t="shared" si="14"/>
        <v>123.4887</v>
      </c>
      <c r="Y48" s="15">
        <f t="shared" si="15"/>
        <v>643.0150184188155</v>
      </c>
    </row>
    <row r="49" spans="2:25" ht="12.75">
      <c r="B49" t="s">
        <v>12</v>
      </c>
      <c r="C49" s="5">
        <v>37372</v>
      </c>
      <c r="D49" s="10">
        <v>37403</v>
      </c>
      <c r="E49" s="6">
        <f t="shared" si="8"/>
        <v>31</v>
      </c>
      <c r="F49">
        <v>725</v>
      </c>
      <c r="G49">
        <v>734</v>
      </c>
      <c r="H49" s="14">
        <f t="shared" si="9"/>
        <v>9</v>
      </c>
      <c r="I49">
        <v>0.92509</v>
      </c>
      <c r="J49" s="11">
        <f t="shared" si="10"/>
        <v>8.32581</v>
      </c>
      <c r="K49" s="13">
        <v>13</v>
      </c>
      <c r="L49" s="13">
        <v>8.43</v>
      </c>
      <c r="M49" s="13">
        <v>62.39</v>
      </c>
      <c r="N49" s="13">
        <v>6.54</v>
      </c>
      <c r="O49" s="13">
        <v>-0.39</v>
      </c>
      <c r="P49" s="13">
        <v>-0.8</v>
      </c>
      <c r="Q49" s="13">
        <v>0</v>
      </c>
      <c r="R49" s="13">
        <f t="shared" si="11"/>
        <v>89.17</v>
      </c>
      <c r="S49" s="13">
        <f t="shared" si="12"/>
        <v>6.241900000000001</v>
      </c>
      <c r="T49" s="13">
        <f t="shared" si="13"/>
        <v>95.4119</v>
      </c>
      <c r="U49" s="13">
        <v>0</v>
      </c>
      <c r="V49" s="13">
        <v>0</v>
      </c>
      <c r="W49" s="13">
        <f t="shared" si="14"/>
        <v>95.4119</v>
      </c>
      <c r="Y49" s="15">
        <f t="shared" si="15"/>
        <v>482.26126381411166</v>
      </c>
    </row>
    <row r="50" spans="2:25" ht="12.75">
      <c r="B50" t="s">
        <v>13</v>
      </c>
      <c r="C50" s="5">
        <v>37403</v>
      </c>
      <c r="D50" s="10">
        <v>37433</v>
      </c>
      <c r="E50" s="6">
        <f t="shared" si="8"/>
        <v>30</v>
      </c>
      <c r="F50">
        <v>734</v>
      </c>
      <c r="G50">
        <v>738</v>
      </c>
      <c r="H50" s="14">
        <f t="shared" si="9"/>
        <v>4</v>
      </c>
      <c r="I50">
        <v>0.92027</v>
      </c>
      <c r="J50" s="11">
        <f t="shared" si="10"/>
        <v>3.68108</v>
      </c>
      <c r="K50" s="13">
        <v>13</v>
      </c>
      <c r="L50" s="13">
        <v>3.72</v>
      </c>
      <c r="M50" s="13">
        <v>27.56</v>
      </c>
      <c r="N50" s="13">
        <v>5.79</v>
      </c>
      <c r="O50" s="13">
        <v>-0.07</v>
      </c>
      <c r="P50" s="13">
        <v>-0.42</v>
      </c>
      <c r="Q50" s="13">
        <v>1.69</v>
      </c>
      <c r="R50" s="13">
        <f t="shared" si="11"/>
        <v>51.269999999999996</v>
      </c>
      <c r="S50" s="13">
        <f t="shared" si="12"/>
        <v>3.5889</v>
      </c>
      <c r="T50" s="13">
        <f t="shared" si="13"/>
        <v>54.8589</v>
      </c>
      <c r="U50" s="13">
        <v>0</v>
      </c>
      <c r="V50" s="13">
        <v>0</v>
      </c>
      <c r="W50" s="13">
        <f t="shared" si="14"/>
        <v>54.8589</v>
      </c>
      <c r="Y50" s="15">
        <f t="shared" si="15"/>
        <v>214.33833947293854</v>
      </c>
    </row>
    <row r="51" spans="2:25" ht="12.75">
      <c r="B51" t="s">
        <v>14</v>
      </c>
      <c r="C51" s="5">
        <v>37433</v>
      </c>
      <c r="D51" s="10">
        <v>37463</v>
      </c>
      <c r="E51" s="6">
        <f t="shared" si="8"/>
        <v>30</v>
      </c>
      <c r="F51">
        <v>738</v>
      </c>
      <c r="G51">
        <v>747</v>
      </c>
      <c r="H51" s="14">
        <f t="shared" si="9"/>
        <v>9</v>
      </c>
      <c r="I51">
        <v>0.92027</v>
      </c>
      <c r="J51" s="11">
        <f t="shared" si="10"/>
        <v>8.28243</v>
      </c>
      <c r="K51" s="13">
        <v>13</v>
      </c>
      <c r="L51" s="13">
        <v>8.38</v>
      </c>
      <c r="M51" s="13">
        <v>62.02</v>
      </c>
      <c r="N51" s="13">
        <v>7.64</v>
      </c>
      <c r="O51" s="13">
        <v>-0.52</v>
      </c>
      <c r="P51" s="13">
        <v>-1.21</v>
      </c>
      <c r="Q51" s="13">
        <v>4</v>
      </c>
      <c r="R51" s="13">
        <f t="shared" si="11"/>
        <v>93.31000000000002</v>
      </c>
      <c r="S51" s="13">
        <f t="shared" si="12"/>
        <v>6.531700000000002</v>
      </c>
      <c r="T51" s="13">
        <f t="shared" si="13"/>
        <v>99.84170000000002</v>
      </c>
      <c r="U51" s="13">
        <v>0</v>
      </c>
      <c r="V51" s="13">
        <v>0</v>
      </c>
      <c r="W51" s="13">
        <f t="shared" si="14"/>
        <v>99.84170000000002</v>
      </c>
      <c r="Y51" s="15">
        <f t="shared" si="15"/>
        <v>482.26126381411166</v>
      </c>
    </row>
    <row r="52" spans="2:25" ht="12.75">
      <c r="B52" t="s">
        <v>15</v>
      </c>
      <c r="C52" s="5">
        <v>37463</v>
      </c>
      <c r="D52" s="10">
        <v>37496</v>
      </c>
      <c r="E52" s="6">
        <f t="shared" si="8"/>
        <v>33</v>
      </c>
      <c r="F52">
        <v>747</v>
      </c>
      <c r="G52">
        <v>751</v>
      </c>
      <c r="H52" s="14">
        <f t="shared" si="9"/>
        <v>4</v>
      </c>
      <c r="I52">
        <v>0.92413</v>
      </c>
      <c r="J52" s="11">
        <f t="shared" si="10"/>
        <v>3.69652</v>
      </c>
      <c r="K52" s="13">
        <v>13</v>
      </c>
      <c r="L52" s="13">
        <v>3.74</v>
      </c>
      <c r="M52" s="13">
        <v>27.71</v>
      </c>
      <c r="N52" s="13">
        <v>5.7</v>
      </c>
      <c r="O52" s="13">
        <v>-0.21</v>
      </c>
      <c r="P52" s="13">
        <v>-0.66</v>
      </c>
      <c r="Q52" s="13">
        <v>1.79</v>
      </c>
      <c r="R52" s="13">
        <f t="shared" si="11"/>
        <v>51.07000000000001</v>
      </c>
      <c r="S52" s="13">
        <f t="shared" si="12"/>
        <v>3.574900000000001</v>
      </c>
      <c r="T52" s="13">
        <f t="shared" si="13"/>
        <v>54.64490000000001</v>
      </c>
      <c r="U52" s="13">
        <v>0</v>
      </c>
      <c r="V52" s="13">
        <v>0</v>
      </c>
      <c r="W52" s="13">
        <f t="shared" si="14"/>
        <v>54.64490000000001</v>
      </c>
      <c r="Y52" s="15">
        <f t="shared" si="15"/>
        <v>214.33833947293854</v>
      </c>
    </row>
    <row r="53" spans="2:25" ht="12.75">
      <c r="B53" t="s">
        <v>16</v>
      </c>
      <c r="C53" s="5">
        <v>37496</v>
      </c>
      <c r="D53" s="10">
        <v>37524</v>
      </c>
      <c r="E53" s="6">
        <f t="shared" si="8"/>
        <v>28</v>
      </c>
      <c r="F53">
        <v>751</v>
      </c>
      <c r="G53">
        <v>757</v>
      </c>
      <c r="H53" s="14">
        <f t="shared" si="9"/>
        <v>6</v>
      </c>
      <c r="I53">
        <v>0.92413</v>
      </c>
      <c r="J53" s="11">
        <f t="shared" si="10"/>
        <v>5.54478</v>
      </c>
      <c r="K53" s="13">
        <v>13</v>
      </c>
      <c r="L53" s="13">
        <v>5.6</v>
      </c>
      <c r="M53" s="13">
        <v>41.49</v>
      </c>
      <c r="N53" s="13">
        <v>6.63</v>
      </c>
      <c r="O53" s="13">
        <v>-0.18</v>
      </c>
      <c r="P53" s="13">
        <v>-0.55</v>
      </c>
      <c r="Q53" s="13">
        <v>2.68</v>
      </c>
      <c r="R53" s="13">
        <f t="shared" si="11"/>
        <v>68.67</v>
      </c>
      <c r="S53" s="13">
        <f t="shared" si="12"/>
        <v>4.806900000000001</v>
      </c>
      <c r="T53" s="13">
        <f t="shared" si="13"/>
        <v>73.4769</v>
      </c>
      <c r="U53" s="13">
        <v>0</v>
      </c>
      <c r="V53" s="13">
        <v>0</v>
      </c>
      <c r="W53" s="13">
        <f t="shared" si="14"/>
        <v>73.4769</v>
      </c>
      <c r="Y53" s="15">
        <f t="shared" si="15"/>
        <v>321.5075092094078</v>
      </c>
    </row>
    <row r="54" spans="2:25" ht="12.75">
      <c r="B54" t="s">
        <v>17</v>
      </c>
      <c r="C54" s="5">
        <v>37524</v>
      </c>
      <c r="D54" s="10">
        <v>37557</v>
      </c>
      <c r="E54" s="6">
        <f t="shared" si="8"/>
        <v>33</v>
      </c>
      <c r="F54">
        <v>757</v>
      </c>
      <c r="G54">
        <v>769</v>
      </c>
      <c r="H54" s="14">
        <f t="shared" si="9"/>
        <v>12</v>
      </c>
      <c r="I54">
        <v>0.92413</v>
      </c>
      <c r="J54" s="11">
        <f t="shared" si="10"/>
        <v>11.08956</v>
      </c>
      <c r="K54" s="13">
        <v>13</v>
      </c>
      <c r="L54" s="13">
        <v>11.22</v>
      </c>
      <c r="M54" s="13">
        <v>83.06</v>
      </c>
      <c r="N54" s="13">
        <v>9.12</v>
      </c>
      <c r="O54" s="13">
        <v>-0.4</v>
      </c>
      <c r="P54" s="13">
        <v>-0.94</v>
      </c>
      <c r="Q54" s="13">
        <v>5.35</v>
      </c>
      <c r="R54" s="13">
        <f t="shared" si="11"/>
        <v>120.41</v>
      </c>
      <c r="S54" s="13">
        <f t="shared" si="12"/>
        <v>8.428700000000001</v>
      </c>
      <c r="T54" s="13">
        <f t="shared" si="13"/>
        <v>128.8387</v>
      </c>
      <c r="U54" s="13">
        <v>0</v>
      </c>
      <c r="V54" s="13">
        <v>0</v>
      </c>
      <c r="W54" s="13">
        <f t="shared" si="14"/>
        <v>128.8387</v>
      </c>
      <c r="Y54" s="15">
        <f t="shared" si="15"/>
        <v>643.0150184188155</v>
      </c>
    </row>
    <row r="55" spans="2:25" ht="12.75">
      <c r="B55" t="s">
        <v>18</v>
      </c>
      <c r="C55" s="5">
        <v>37557</v>
      </c>
      <c r="D55" s="10">
        <v>37587</v>
      </c>
      <c r="E55" s="6">
        <f t="shared" si="8"/>
        <v>30</v>
      </c>
      <c r="F55">
        <v>769</v>
      </c>
      <c r="G55">
        <v>780</v>
      </c>
      <c r="H55" s="14">
        <f t="shared" si="9"/>
        <v>11</v>
      </c>
      <c r="I55">
        <v>0.93958</v>
      </c>
      <c r="J55" s="11">
        <f t="shared" si="10"/>
        <v>10.335379999999999</v>
      </c>
      <c r="K55" s="13">
        <v>13</v>
      </c>
      <c r="L55" s="13">
        <v>10.46</v>
      </c>
      <c r="M55" s="13">
        <v>77.45</v>
      </c>
      <c r="N55" s="13">
        <v>8.68</v>
      </c>
      <c r="O55" s="13">
        <v>-0.34</v>
      </c>
      <c r="P55" s="13">
        <v>-0.62</v>
      </c>
      <c r="Q55" s="13">
        <v>5</v>
      </c>
      <c r="R55" s="13">
        <f t="shared" si="11"/>
        <v>113.63</v>
      </c>
      <c r="S55" s="13">
        <f t="shared" si="12"/>
        <v>7.9541</v>
      </c>
      <c r="T55" s="13">
        <f t="shared" si="13"/>
        <v>121.58409999999999</v>
      </c>
      <c r="U55" s="13">
        <v>0</v>
      </c>
      <c r="V55" s="13">
        <v>0</v>
      </c>
      <c r="W55" s="13">
        <f t="shared" si="14"/>
        <v>121.58409999999999</v>
      </c>
      <c r="Y55" s="15">
        <f t="shared" si="15"/>
        <v>589.4304335505809</v>
      </c>
    </row>
    <row r="56" spans="2:25" ht="12.75">
      <c r="B56" t="s">
        <v>19</v>
      </c>
      <c r="C56" s="5">
        <v>37587</v>
      </c>
      <c r="D56" s="10">
        <v>37617</v>
      </c>
      <c r="E56" s="6">
        <f t="shared" si="8"/>
        <v>30</v>
      </c>
      <c r="F56">
        <v>780</v>
      </c>
      <c r="G56">
        <v>794</v>
      </c>
      <c r="H56" s="14">
        <f t="shared" si="9"/>
        <v>14</v>
      </c>
      <c r="I56">
        <v>0.93475</v>
      </c>
      <c r="J56" s="11">
        <f t="shared" si="10"/>
        <v>13.0865</v>
      </c>
      <c r="K56" s="13">
        <v>13</v>
      </c>
      <c r="L56" s="13">
        <v>13.25</v>
      </c>
      <c r="M56" s="13">
        <v>98.04</v>
      </c>
      <c r="N56" s="13">
        <v>9.54</v>
      </c>
      <c r="O56" s="13">
        <v>-0.26</v>
      </c>
      <c r="P56" s="13">
        <v>-11.11</v>
      </c>
      <c r="Q56" s="13">
        <v>6.31</v>
      </c>
      <c r="R56" s="13">
        <f t="shared" si="11"/>
        <v>128.77</v>
      </c>
      <c r="S56" s="13">
        <f t="shared" si="12"/>
        <v>9.013900000000001</v>
      </c>
      <c r="T56" s="13">
        <f t="shared" si="13"/>
        <v>137.78390000000002</v>
      </c>
      <c r="U56" s="13">
        <v>0</v>
      </c>
      <c r="V56" s="13">
        <v>0</v>
      </c>
      <c r="W56" s="13">
        <f t="shared" si="14"/>
        <v>137.78390000000002</v>
      </c>
      <c r="Y56" s="15">
        <f t="shared" si="15"/>
        <v>750.1841881552848</v>
      </c>
    </row>
    <row r="57" ht="12.75">
      <c r="Y57" s="15"/>
    </row>
    <row r="58" spans="1:25" ht="12.75">
      <c r="A58" s="1" t="s">
        <v>7</v>
      </c>
      <c r="J58" s="11">
        <f>+SUM(J45:J56)</f>
        <v>126.54592000000002</v>
      </c>
      <c r="W58" s="13">
        <f>SUM(W45:W56)</f>
        <v>1424.4589</v>
      </c>
      <c r="Y58" s="15">
        <f>SUM(Y45:Y56)</f>
        <v>7287.5035420799095</v>
      </c>
    </row>
    <row r="61" spans="1:25" ht="12.75">
      <c r="A61" s="1" t="s">
        <v>0</v>
      </c>
      <c r="B61" s="1" t="s">
        <v>1</v>
      </c>
      <c r="C61" s="7" t="s">
        <v>23</v>
      </c>
      <c r="D61" s="2" t="s">
        <v>22</v>
      </c>
      <c r="E61" s="9" t="s">
        <v>2</v>
      </c>
      <c r="F61" s="3" t="s">
        <v>24</v>
      </c>
      <c r="G61" s="4" t="s">
        <v>25</v>
      </c>
      <c r="H61" s="4" t="s">
        <v>26</v>
      </c>
      <c r="I61" s="4" t="s">
        <v>27</v>
      </c>
      <c r="J61" s="12" t="s">
        <v>28</v>
      </c>
      <c r="K61" s="4" t="s">
        <v>30</v>
      </c>
      <c r="L61" s="4" t="s">
        <v>31</v>
      </c>
      <c r="M61" s="4" t="s">
        <v>32</v>
      </c>
      <c r="N61" s="4" t="s">
        <v>33</v>
      </c>
      <c r="O61" s="4" t="s">
        <v>39</v>
      </c>
      <c r="P61" s="4" t="s">
        <v>40</v>
      </c>
      <c r="Q61" s="4" t="s">
        <v>41</v>
      </c>
      <c r="R61" s="4" t="s">
        <v>4</v>
      </c>
      <c r="S61" s="4" t="s">
        <v>34</v>
      </c>
      <c r="T61" s="4" t="s">
        <v>5</v>
      </c>
      <c r="U61" s="4" t="s">
        <v>3</v>
      </c>
      <c r="V61" s="4" t="s">
        <v>36</v>
      </c>
      <c r="W61" s="4" t="s">
        <v>35</v>
      </c>
      <c r="X61" s="3" t="s">
        <v>6</v>
      </c>
      <c r="Y61" s="9" t="s">
        <v>43</v>
      </c>
    </row>
    <row r="63" spans="1:25" ht="12.75">
      <c r="A63">
        <v>2003</v>
      </c>
      <c r="B63" t="s">
        <v>8</v>
      </c>
      <c r="C63" s="5">
        <v>37617</v>
      </c>
      <c r="D63" s="10">
        <v>37648</v>
      </c>
      <c r="E63" s="6">
        <f aca="true" t="shared" si="16" ref="E63:E74">+D63-C63</f>
        <v>31</v>
      </c>
      <c r="F63" s="6">
        <v>794</v>
      </c>
      <c r="G63" s="6">
        <v>811</v>
      </c>
      <c r="H63" s="14">
        <f aca="true" t="shared" si="17" ref="H63:H74">+G63-F63</f>
        <v>17</v>
      </c>
      <c r="I63">
        <v>0.94055</v>
      </c>
      <c r="J63" s="11">
        <f aca="true" t="shared" si="18" ref="J63:J74">+H63*I63</f>
        <v>15.98935</v>
      </c>
      <c r="K63" s="13">
        <v>13.69</v>
      </c>
      <c r="L63" s="13">
        <v>17.04</v>
      </c>
      <c r="M63" s="13">
        <v>119.77</v>
      </c>
      <c r="N63" s="13">
        <v>9.55</v>
      </c>
      <c r="O63" s="13">
        <v>-0.48</v>
      </c>
      <c r="P63" s="13">
        <v>-21.63</v>
      </c>
      <c r="Q63" s="13">
        <v>1.04</v>
      </c>
      <c r="R63" s="13">
        <f aca="true" t="shared" si="19" ref="R63:R74">+K63+L63+M63+N63+O63+P63+Q63</f>
        <v>138.98000000000002</v>
      </c>
      <c r="S63" s="13">
        <f aca="true" t="shared" si="20" ref="S63:S74">+R63*0.07</f>
        <v>9.728600000000002</v>
      </c>
      <c r="T63" s="13">
        <f aca="true" t="shared" si="21" ref="T63:T74">+R63+S63</f>
        <v>148.70860000000002</v>
      </c>
      <c r="U63" s="13">
        <v>0</v>
      </c>
      <c r="V63" s="13">
        <v>0</v>
      </c>
      <c r="W63" s="13">
        <f aca="true" t="shared" si="22" ref="W63:W74">+T63-U63</f>
        <v>148.70860000000002</v>
      </c>
      <c r="Y63" s="15">
        <f aca="true" t="shared" si="23" ref="Y63:Y74">+(H63*1000/(35.29))*1.891</f>
        <v>910.9379427599887</v>
      </c>
    </row>
    <row r="64" spans="2:25" ht="12.75">
      <c r="B64" t="s">
        <v>9</v>
      </c>
      <c r="C64" s="5">
        <v>37648</v>
      </c>
      <c r="D64" s="10">
        <v>37677</v>
      </c>
      <c r="E64" s="6">
        <f t="shared" si="16"/>
        <v>29</v>
      </c>
      <c r="F64" s="6">
        <v>811</v>
      </c>
      <c r="G64" s="6">
        <v>827</v>
      </c>
      <c r="H64" s="14">
        <f t="shared" si="17"/>
        <v>16</v>
      </c>
      <c r="I64">
        <v>0.94441</v>
      </c>
      <c r="J64" s="11">
        <f t="shared" si="18"/>
        <v>15.11056</v>
      </c>
      <c r="K64" s="13">
        <v>13.79</v>
      </c>
      <c r="L64" s="13">
        <v>16.23</v>
      </c>
      <c r="M64" s="13">
        <v>113.17</v>
      </c>
      <c r="N64" s="13">
        <v>9.36</v>
      </c>
      <c r="O64" s="13">
        <v>-0.46</v>
      </c>
      <c r="P64" s="13">
        <v>-13.24</v>
      </c>
      <c r="Q64" s="13">
        <v>-18.51</v>
      </c>
      <c r="R64" s="13">
        <f t="shared" si="19"/>
        <v>120.33999999999999</v>
      </c>
      <c r="S64" s="13">
        <f t="shared" si="20"/>
        <v>8.4238</v>
      </c>
      <c r="T64" s="13">
        <f t="shared" si="21"/>
        <v>128.7638</v>
      </c>
      <c r="U64" s="13">
        <v>0</v>
      </c>
      <c r="V64" s="13">
        <v>0</v>
      </c>
      <c r="W64" s="13">
        <f t="shared" si="22"/>
        <v>128.7638</v>
      </c>
      <c r="Y64" s="15">
        <f t="shared" si="23"/>
        <v>857.3533578917542</v>
      </c>
    </row>
    <row r="65" spans="2:25" ht="12.75">
      <c r="B65" s="5" t="s">
        <v>10</v>
      </c>
      <c r="C65" s="5">
        <v>37677</v>
      </c>
      <c r="D65" s="10">
        <v>37705</v>
      </c>
      <c r="E65" s="6">
        <f t="shared" si="16"/>
        <v>28</v>
      </c>
      <c r="F65" s="6">
        <v>827</v>
      </c>
      <c r="G65" s="6">
        <v>843</v>
      </c>
      <c r="H65" s="14">
        <f t="shared" si="17"/>
        <v>16</v>
      </c>
      <c r="I65">
        <v>0.94634</v>
      </c>
      <c r="J65" s="11">
        <f t="shared" si="18"/>
        <v>15.14144</v>
      </c>
      <c r="K65" s="13">
        <v>13.79</v>
      </c>
      <c r="L65" s="13">
        <v>16.26</v>
      </c>
      <c r="M65" s="13">
        <v>113.4</v>
      </c>
      <c r="N65" s="13">
        <v>10.31</v>
      </c>
      <c r="O65" s="13">
        <v>-0.6</v>
      </c>
      <c r="P65" s="13">
        <v>-16.4</v>
      </c>
      <c r="Q65" s="13">
        <v>0</v>
      </c>
      <c r="R65" s="13">
        <f t="shared" si="19"/>
        <v>136.76000000000002</v>
      </c>
      <c r="S65" s="13">
        <f t="shared" si="20"/>
        <v>9.573200000000002</v>
      </c>
      <c r="T65" s="13">
        <f t="shared" si="21"/>
        <v>146.33320000000003</v>
      </c>
      <c r="U65" s="13">
        <v>0</v>
      </c>
      <c r="V65" s="13">
        <v>0</v>
      </c>
      <c r="W65" s="13">
        <f t="shared" si="22"/>
        <v>146.33320000000003</v>
      </c>
      <c r="Y65" s="15">
        <f t="shared" si="23"/>
        <v>857.3533578917542</v>
      </c>
    </row>
    <row r="66" spans="2:25" ht="12.75">
      <c r="B66" t="s">
        <v>11</v>
      </c>
      <c r="C66" s="5">
        <v>37705</v>
      </c>
      <c r="D66" s="10">
        <v>37739</v>
      </c>
      <c r="E66" s="6">
        <f t="shared" si="16"/>
        <v>34</v>
      </c>
      <c r="F66" s="6">
        <v>843</v>
      </c>
      <c r="G66" s="6">
        <v>855</v>
      </c>
      <c r="H66" s="14">
        <f t="shared" si="17"/>
        <v>12</v>
      </c>
      <c r="I66">
        <v>0.93089</v>
      </c>
      <c r="J66" s="11">
        <f t="shared" si="18"/>
        <v>11.17068</v>
      </c>
      <c r="K66" s="13">
        <v>13.79</v>
      </c>
      <c r="L66" s="13">
        <v>12</v>
      </c>
      <c r="M66" s="13">
        <v>83.66</v>
      </c>
      <c r="N66" s="13">
        <v>7.81</v>
      </c>
      <c r="O66" s="13">
        <v>-0.69</v>
      </c>
      <c r="P66" s="13">
        <v>-5.95</v>
      </c>
      <c r="Q66" s="13">
        <v>0</v>
      </c>
      <c r="R66" s="13">
        <f t="shared" si="19"/>
        <v>110.61999999999999</v>
      </c>
      <c r="S66" s="13">
        <f t="shared" si="20"/>
        <v>7.7434</v>
      </c>
      <c r="T66" s="13">
        <f t="shared" si="21"/>
        <v>118.36339999999998</v>
      </c>
      <c r="U66" s="13">
        <v>0</v>
      </c>
      <c r="V66" s="13">
        <v>0</v>
      </c>
      <c r="W66" s="13">
        <f t="shared" si="22"/>
        <v>118.36339999999998</v>
      </c>
      <c r="Y66" s="15">
        <f t="shared" si="23"/>
        <v>643.0150184188155</v>
      </c>
    </row>
    <row r="67" spans="2:25" ht="12.75">
      <c r="B67" t="s">
        <v>12</v>
      </c>
      <c r="C67" s="5">
        <v>37739</v>
      </c>
      <c r="D67" s="10">
        <v>37769</v>
      </c>
      <c r="E67" s="6">
        <f t="shared" si="16"/>
        <v>30</v>
      </c>
      <c r="F67" s="6">
        <v>855</v>
      </c>
      <c r="G67" s="6">
        <v>862</v>
      </c>
      <c r="H67" s="14">
        <f t="shared" si="17"/>
        <v>7</v>
      </c>
      <c r="I67">
        <v>0.92992</v>
      </c>
      <c r="J67" s="11">
        <f t="shared" si="18"/>
        <v>6.50944</v>
      </c>
      <c r="K67" s="13">
        <v>13.79</v>
      </c>
      <c r="L67" s="13">
        <v>6.99</v>
      </c>
      <c r="M67" s="13">
        <v>48.76</v>
      </c>
      <c r="N67" s="13">
        <v>6.26</v>
      </c>
      <c r="O67" s="13">
        <v>-0.43</v>
      </c>
      <c r="P67" s="13">
        <v>-1.53</v>
      </c>
      <c r="Q67" s="13">
        <v>0</v>
      </c>
      <c r="R67" s="13">
        <f t="shared" si="19"/>
        <v>73.83999999999999</v>
      </c>
      <c r="S67" s="13">
        <f t="shared" si="20"/>
        <v>5.1688</v>
      </c>
      <c r="T67" s="13">
        <f t="shared" si="21"/>
        <v>79.0088</v>
      </c>
      <c r="U67" s="13">
        <v>0</v>
      </c>
      <c r="V67" s="13">
        <v>0</v>
      </c>
      <c r="W67" s="13">
        <f t="shared" si="22"/>
        <v>79.0088</v>
      </c>
      <c r="Y67" s="15">
        <f t="shared" si="23"/>
        <v>375.0920940776424</v>
      </c>
    </row>
    <row r="68" spans="2:25" ht="12.75">
      <c r="B68" t="s">
        <v>13</v>
      </c>
      <c r="C68" s="5">
        <v>37769</v>
      </c>
      <c r="D68" s="10">
        <v>37797</v>
      </c>
      <c r="E68" s="6">
        <f t="shared" si="16"/>
        <v>28</v>
      </c>
      <c r="F68" s="6">
        <v>862</v>
      </c>
      <c r="G68" s="6">
        <v>867</v>
      </c>
      <c r="H68" s="14">
        <f t="shared" si="17"/>
        <v>5</v>
      </c>
      <c r="I68">
        <v>0.92896</v>
      </c>
      <c r="J68" s="11">
        <f t="shared" si="18"/>
        <v>4.6448</v>
      </c>
      <c r="K68" s="13">
        <v>13.79</v>
      </c>
      <c r="L68" s="13">
        <v>4.98</v>
      </c>
      <c r="M68" s="13">
        <v>34.75</v>
      </c>
      <c r="N68" s="13">
        <v>6.33</v>
      </c>
      <c r="O68" s="13">
        <v>-0.37</v>
      </c>
      <c r="P68" s="13">
        <v>-0.29</v>
      </c>
      <c r="Q68" s="13">
        <v>0</v>
      </c>
      <c r="R68" s="13">
        <f t="shared" si="19"/>
        <v>59.19</v>
      </c>
      <c r="S68" s="13">
        <f t="shared" si="20"/>
        <v>4.1433</v>
      </c>
      <c r="T68" s="13">
        <f t="shared" si="21"/>
        <v>63.333299999999994</v>
      </c>
      <c r="U68" s="13">
        <v>0</v>
      </c>
      <c r="V68" s="13">
        <v>0</v>
      </c>
      <c r="W68" s="13">
        <f t="shared" si="22"/>
        <v>63.333299999999994</v>
      </c>
      <c r="Y68" s="15">
        <f t="shared" si="23"/>
        <v>267.92292434117314</v>
      </c>
    </row>
    <row r="69" spans="2:25" ht="12.75">
      <c r="B69" t="s">
        <v>14</v>
      </c>
      <c r="C69" s="5">
        <v>37797</v>
      </c>
      <c r="D69" s="10">
        <v>37826</v>
      </c>
      <c r="E69" s="6">
        <f t="shared" si="16"/>
        <v>29</v>
      </c>
      <c r="F69" s="6">
        <v>867</v>
      </c>
      <c r="G69" s="6">
        <v>872</v>
      </c>
      <c r="H69" s="14">
        <f t="shared" si="17"/>
        <v>5</v>
      </c>
      <c r="I69">
        <v>0.92896</v>
      </c>
      <c r="J69" s="11">
        <f t="shared" si="18"/>
        <v>4.6448</v>
      </c>
      <c r="K69" s="13">
        <v>13.79</v>
      </c>
      <c r="L69" s="13">
        <v>4.99</v>
      </c>
      <c r="M69" s="13">
        <v>34.75</v>
      </c>
      <c r="N69" s="13">
        <v>5.88</v>
      </c>
      <c r="O69" s="13">
        <v>-0.63</v>
      </c>
      <c r="P69" s="13">
        <v>-0.77</v>
      </c>
      <c r="Q69" s="13">
        <v>0</v>
      </c>
      <c r="R69" s="13">
        <f t="shared" si="19"/>
        <v>58.01</v>
      </c>
      <c r="S69" s="13">
        <f t="shared" si="20"/>
        <v>4.060700000000001</v>
      </c>
      <c r="T69" s="13">
        <f t="shared" si="21"/>
        <v>62.0707</v>
      </c>
      <c r="U69" s="13">
        <v>0</v>
      </c>
      <c r="V69" s="13">
        <v>0</v>
      </c>
      <c r="W69" s="13">
        <f t="shared" si="22"/>
        <v>62.0707</v>
      </c>
      <c r="Y69" s="15">
        <f t="shared" si="23"/>
        <v>267.92292434117314</v>
      </c>
    </row>
    <row r="70" spans="2:25" ht="12.75">
      <c r="B70" t="s">
        <v>15</v>
      </c>
      <c r="C70" s="5">
        <v>37826</v>
      </c>
      <c r="D70" s="10">
        <v>37859</v>
      </c>
      <c r="E70" s="6">
        <f t="shared" si="16"/>
        <v>33</v>
      </c>
      <c r="F70" s="6">
        <v>872</v>
      </c>
      <c r="G70" s="6">
        <v>876</v>
      </c>
      <c r="H70" s="14">
        <f t="shared" si="17"/>
        <v>4</v>
      </c>
      <c r="I70">
        <v>0.928</v>
      </c>
      <c r="J70" s="11">
        <f t="shared" si="18"/>
        <v>3.712</v>
      </c>
      <c r="K70" s="13">
        <v>13.79</v>
      </c>
      <c r="L70" s="13">
        <v>3.99</v>
      </c>
      <c r="M70" s="13">
        <v>27.79</v>
      </c>
      <c r="N70" s="13">
        <v>5.54</v>
      </c>
      <c r="O70" s="13">
        <v>-0.4</v>
      </c>
      <c r="P70" s="13">
        <v>-0.62</v>
      </c>
      <c r="Q70" s="13">
        <v>0</v>
      </c>
      <c r="R70" s="13">
        <f t="shared" si="19"/>
        <v>50.09</v>
      </c>
      <c r="S70" s="13">
        <f t="shared" si="20"/>
        <v>3.5063000000000004</v>
      </c>
      <c r="T70" s="13">
        <f t="shared" si="21"/>
        <v>53.59630000000001</v>
      </c>
      <c r="U70" s="13">
        <v>0</v>
      </c>
      <c r="V70" s="13">
        <v>0</v>
      </c>
      <c r="W70" s="13">
        <f t="shared" si="22"/>
        <v>53.59630000000001</v>
      </c>
      <c r="Y70" s="15">
        <f t="shared" si="23"/>
        <v>214.33833947293854</v>
      </c>
    </row>
    <row r="71" spans="2:25" ht="12.75">
      <c r="B71" t="s">
        <v>16</v>
      </c>
      <c r="C71" s="5">
        <v>37859</v>
      </c>
      <c r="D71" s="10">
        <v>37889</v>
      </c>
      <c r="E71" s="6">
        <f t="shared" si="16"/>
        <v>30</v>
      </c>
      <c r="F71" s="6">
        <v>876</v>
      </c>
      <c r="G71" s="6">
        <v>882</v>
      </c>
      <c r="H71" s="14">
        <f t="shared" si="17"/>
        <v>6</v>
      </c>
      <c r="I71">
        <v>0.92992</v>
      </c>
      <c r="J71" s="11">
        <f t="shared" si="18"/>
        <v>5.57952</v>
      </c>
      <c r="K71" s="13">
        <v>13.79</v>
      </c>
      <c r="L71" s="13">
        <v>5.99</v>
      </c>
      <c r="M71" s="13">
        <v>41.79</v>
      </c>
      <c r="N71" s="13">
        <v>6.18</v>
      </c>
      <c r="O71" s="13">
        <v>-0.54</v>
      </c>
      <c r="P71" s="13">
        <v>-0.65</v>
      </c>
      <c r="Q71" s="13">
        <v>0</v>
      </c>
      <c r="R71" s="13">
        <f t="shared" si="19"/>
        <v>66.55999999999999</v>
      </c>
      <c r="S71" s="13">
        <f t="shared" si="20"/>
        <v>4.659199999999999</v>
      </c>
      <c r="T71" s="13">
        <f t="shared" si="21"/>
        <v>71.21919999999999</v>
      </c>
      <c r="U71" s="13">
        <v>0</v>
      </c>
      <c r="V71" s="13">
        <v>0</v>
      </c>
      <c r="W71" s="13">
        <f t="shared" si="22"/>
        <v>71.21919999999999</v>
      </c>
      <c r="Y71" s="15">
        <f t="shared" si="23"/>
        <v>321.5075092094078</v>
      </c>
    </row>
    <row r="72" spans="2:25" ht="12.75">
      <c r="B72" t="s">
        <v>17</v>
      </c>
      <c r="C72" s="5">
        <v>37889</v>
      </c>
      <c r="D72" s="10">
        <v>37917</v>
      </c>
      <c r="E72" s="6">
        <f t="shared" si="16"/>
        <v>28</v>
      </c>
      <c r="F72" s="6">
        <v>882</v>
      </c>
      <c r="G72" s="6">
        <v>886</v>
      </c>
      <c r="H72" s="14">
        <f t="shared" si="17"/>
        <v>4</v>
      </c>
      <c r="I72">
        <v>0.93282</v>
      </c>
      <c r="J72" s="11">
        <f t="shared" si="18"/>
        <v>3.73128</v>
      </c>
      <c r="K72" s="13">
        <v>13.79</v>
      </c>
      <c r="L72" s="13">
        <v>4.01</v>
      </c>
      <c r="M72" s="13">
        <v>27.94</v>
      </c>
      <c r="N72" s="13">
        <v>5.66</v>
      </c>
      <c r="O72" s="13">
        <v>-0.24</v>
      </c>
      <c r="P72" s="13">
        <v>-0.28</v>
      </c>
      <c r="Q72" s="13">
        <v>0</v>
      </c>
      <c r="R72" s="13">
        <f t="shared" si="19"/>
        <v>50.87999999999999</v>
      </c>
      <c r="S72" s="13">
        <f t="shared" si="20"/>
        <v>3.5615999999999994</v>
      </c>
      <c r="T72" s="13">
        <f t="shared" si="21"/>
        <v>54.44159999999999</v>
      </c>
      <c r="U72" s="13">
        <v>0</v>
      </c>
      <c r="V72" s="13">
        <v>0</v>
      </c>
      <c r="W72" s="13">
        <f t="shared" si="22"/>
        <v>54.44159999999999</v>
      </c>
      <c r="Y72" s="15">
        <f t="shared" si="23"/>
        <v>214.33833947293854</v>
      </c>
    </row>
    <row r="73" spans="2:25" ht="12.75">
      <c r="B73" t="s">
        <v>18</v>
      </c>
      <c r="C73" s="5">
        <v>37917</v>
      </c>
      <c r="D73" s="10">
        <v>37950</v>
      </c>
      <c r="E73" s="6">
        <f t="shared" si="16"/>
        <v>33</v>
      </c>
      <c r="F73" s="6">
        <v>886</v>
      </c>
      <c r="G73" s="6">
        <v>901</v>
      </c>
      <c r="H73" s="14">
        <f t="shared" si="17"/>
        <v>15</v>
      </c>
      <c r="I73">
        <v>0.94731</v>
      </c>
      <c r="J73" s="11">
        <f t="shared" si="18"/>
        <v>14.20965</v>
      </c>
      <c r="K73" s="13">
        <v>13.79</v>
      </c>
      <c r="L73" s="13">
        <v>15.26</v>
      </c>
      <c r="M73" s="13">
        <v>106.43</v>
      </c>
      <c r="N73" s="13">
        <v>9.13</v>
      </c>
      <c r="O73" s="13">
        <v>-0.48</v>
      </c>
      <c r="P73" s="13">
        <v>-0.79</v>
      </c>
      <c r="Q73" s="13">
        <v>0</v>
      </c>
      <c r="R73" s="13">
        <f t="shared" si="19"/>
        <v>143.34000000000003</v>
      </c>
      <c r="S73" s="13">
        <f t="shared" si="20"/>
        <v>10.033800000000003</v>
      </c>
      <c r="T73" s="13">
        <f t="shared" si="21"/>
        <v>153.37380000000005</v>
      </c>
      <c r="U73" s="13">
        <v>0</v>
      </c>
      <c r="V73" s="13">
        <v>0</v>
      </c>
      <c r="W73" s="13">
        <f t="shared" si="22"/>
        <v>153.37380000000005</v>
      </c>
      <c r="Y73" s="15">
        <f t="shared" si="23"/>
        <v>803.7687730235194</v>
      </c>
    </row>
    <row r="74" spans="2:25" ht="12.75">
      <c r="B74" t="s">
        <v>19</v>
      </c>
      <c r="C74" s="5">
        <v>37950</v>
      </c>
      <c r="D74" s="10">
        <v>37979</v>
      </c>
      <c r="E74" s="6">
        <f t="shared" si="16"/>
        <v>29</v>
      </c>
      <c r="F74" s="6">
        <v>901</v>
      </c>
      <c r="G74" s="6">
        <v>912</v>
      </c>
      <c r="H74" s="14">
        <f t="shared" si="17"/>
        <v>11</v>
      </c>
      <c r="I74">
        <v>0.96662</v>
      </c>
      <c r="J74" s="11">
        <f t="shared" si="18"/>
        <v>10.63282</v>
      </c>
      <c r="K74" s="13">
        <v>13.79</v>
      </c>
      <c r="L74" s="13">
        <v>11.42</v>
      </c>
      <c r="M74" s="13">
        <v>79.62</v>
      </c>
      <c r="N74" s="13">
        <v>8.01</v>
      </c>
      <c r="O74" s="13">
        <v>-0.27</v>
      </c>
      <c r="P74" s="13">
        <v>-0.03</v>
      </c>
      <c r="Q74" s="13">
        <v>0</v>
      </c>
      <c r="R74" s="13">
        <f t="shared" si="19"/>
        <v>112.54000000000002</v>
      </c>
      <c r="S74" s="13">
        <f t="shared" si="20"/>
        <v>7.877800000000002</v>
      </c>
      <c r="T74" s="13">
        <f t="shared" si="21"/>
        <v>120.41780000000003</v>
      </c>
      <c r="U74" s="13">
        <v>0</v>
      </c>
      <c r="V74" s="13">
        <v>0</v>
      </c>
      <c r="W74" s="13">
        <f t="shared" si="22"/>
        <v>120.41780000000003</v>
      </c>
      <c r="Y74" s="15">
        <f t="shared" si="23"/>
        <v>589.4304335505809</v>
      </c>
    </row>
    <row r="75" ht="12.75">
      <c r="Y75" s="15"/>
    </row>
    <row r="76" spans="1:25" ht="12.75">
      <c r="A76" s="1" t="s">
        <v>7</v>
      </c>
      <c r="J76" s="11">
        <f>+SUM(J63:J74)</f>
        <v>111.07634</v>
      </c>
      <c r="W76" s="13">
        <f>SUM(W63:W74)</f>
        <v>1199.6305</v>
      </c>
      <c r="Y76" s="15">
        <f>SUM(Y63:Y74)</f>
        <v>6322.981014451687</v>
      </c>
    </row>
  </sheetData>
  <mergeCells count="3">
    <mergeCell ref="K7:L7"/>
    <mergeCell ref="K24:L24"/>
    <mergeCell ref="K42:L42"/>
  </mergeCells>
  <printOptions/>
  <pageMargins left="0.75" right="0.75" top="1" bottom="1" header="0.5" footer="0.5"/>
  <pageSetup horizontalDpi="360" verticalDpi="36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Computare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2003-06-26T04:12:05Z</dcterms:created>
  <dcterms:modified xsi:type="dcterms:W3CDTF">2004-07-23T19:56:44Z</dcterms:modified>
  <cp:category/>
  <cp:version/>
  <cp:contentType/>
  <cp:contentStatus/>
</cp:coreProperties>
</file>